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\Documents\08 arc\05. Comptabilité Compagnie\2019\"/>
    </mc:Choice>
  </mc:AlternateContent>
  <xr:revisionPtr revIDLastSave="0" documentId="8_{EEDF3C81-B743-4798-AA33-45505A986C5A}" xr6:coauthVersionLast="40" xr6:coauthVersionMax="40" xr10:uidLastSave="{00000000-0000-0000-0000-000000000000}"/>
  <bookViews>
    <workbookView xWindow="0" yWindow="0" windowWidth="20490" windowHeight="7005" xr2:uid="{F45ADA05-7A55-48D5-B10D-F3AC2524346A}"/>
  </bookViews>
  <sheets>
    <sheet name="01 COMPTE DE RESULTAT TOTAL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65" i="1"/>
  <c r="H64" i="1"/>
  <c r="H68" i="1" s="1"/>
  <c r="D54" i="1"/>
  <c r="D53" i="1"/>
  <c r="D52" i="1"/>
  <c r="D51" i="1"/>
  <c r="D50" i="1"/>
  <c r="D48" i="1"/>
  <c r="D47" i="1"/>
  <c r="D45" i="1"/>
  <c r="D44" i="1"/>
  <c r="D42" i="1"/>
  <c r="H41" i="1"/>
  <c r="D41" i="1"/>
  <c r="H40" i="1"/>
  <c r="D40" i="1"/>
  <c r="D39" i="1"/>
  <c r="H38" i="1"/>
  <c r="D38" i="1"/>
  <c r="H37" i="1"/>
  <c r="D37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D16" i="1" s="1"/>
  <c r="D17" i="1"/>
  <c r="H16" i="1"/>
  <c r="H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C8" i="1"/>
  <c r="B8" i="1"/>
  <c r="H7" i="1"/>
  <c r="D7" i="1"/>
  <c r="H6" i="1"/>
  <c r="D6" i="1"/>
  <c r="H5" i="1"/>
  <c r="D5" i="1"/>
  <c r="H4" i="1"/>
  <c r="D4" i="1"/>
  <c r="H3" i="1"/>
  <c r="H55" i="1" s="1"/>
  <c r="D3" i="1"/>
  <c r="D55" i="1" l="1"/>
  <c r="H57" i="1" l="1"/>
  <c r="H59" i="1" s="1"/>
  <c r="D57" i="1"/>
  <c r="D59" i="1" s="1"/>
</calcChain>
</file>

<file path=xl/sharedStrings.xml><?xml version="1.0" encoding="utf-8"?>
<sst xmlns="http://schemas.openxmlformats.org/spreadsheetml/2006/main" count="97" uniqueCount="93">
  <si>
    <t>n°cpte</t>
  </si>
  <si>
    <t>CHARGES</t>
  </si>
  <si>
    <t>CR réalisé 2018</t>
  </si>
  <si>
    <t>PRODUITS</t>
  </si>
  <si>
    <t>60 ACHATS</t>
  </si>
  <si>
    <t>70 VENTE, PRESTATION DE SERVICE</t>
  </si>
  <si>
    <t>FOURNITURES CONSOMMABLE ARCHERIE (Plume, colle, pointe, blasons, etc...)</t>
  </si>
  <si>
    <t>PRESTATIONS DE SERVICE (DONT ABONNEMENTS)</t>
  </si>
  <si>
    <t>INTERVENTION B.E.</t>
  </si>
  <si>
    <t>CONCOURS ORGANISE PAR LA CIE</t>
  </si>
  <si>
    <t>ACHAT D'ARC ET MATERIEL</t>
  </si>
  <si>
    <t>3D INDOOR</t>
  </si>
  <si>
    <t>CIBLES MOBILES EXTERIEURES</t>
  </si>
  <si>
    <t>AUTRES ANIMATIONS ( initialion découverte, stages)</t>
  </si>
  <si>
    <t>RECETTES BUVETTE</t>
  </si>
  <si>
    <t>FONCTIONNEMENT SALLE (eau électricité chaufffage)</t>
  </si>
  <si>
    <t>VENTE DE TENUES (maillots)</t>
  </si>
  <si>
    <t>FOURNITURES D'ENTRETIEN ET PETIT EQUIPEMENT</t>
  </si>
  <si>
    <t>VENTE DE KITS INITIATION</t>
  </si>
  <si>
    <t>FOURNITURES ADMINISTRATIVES</t>
  </si>
  <si>
    <t>VENTE DE MATERIEL</t>
  </si>
  <si>
    <t>FOURNITURES POUR COMPETITION BUVETTE</t>
  </si>
  <si>
    <t>COURS ADULTES</t>
  </si>
  <si>
    <t>ACHAT KITS INITIATION</t>
  </si>
  <si>
    <t>LOCATION SALLE</t>
  </si>
  <si>
    <t>FRAIS POUR STAGE</t>
  </si>
  <si>
    <t>RBT GRS</t>
  </si>
  <si>
    <t>LOCATION MAILLOTS</t>
  </si>
  <si>
    <t>61 SERVICES EXTÉRIEURS</t>
  </si>
  <si>
    <t>LOCATION MATÉRIELS</t>
  </si>
  <si>
    <t>LOCATION</t>
  </si>
  <si>
    <t>ENTRETIEN LOCAUX</t>
  </si>
  <si>
    <t>74 SUBVENTION EXPLOITATION</t>
  </si>
  <si>
    <t>ENTRETIEN CIBLERIE EXTER</t>
  </si>
  <si>
    <t>SUBVENTION MAIRIE</t>
  </si>
  <si>
    <t>ENTRETIEN CIBLERIE 3D</t>
  </si>
  <si>
    <t>SUBVENTION MAIRIE FLUIDES</t>
  </si>
  <si>
    <t>ASSURANCE</t>
  </si>
  <si>
    <t>SUBVENTION CD71 tir à l'arc</t>
  </si>
  <si>
    <t>DOCUMENTATION</t>
  </si>
  <si>
    <t>SUBVENTION CRBFC tir à l'arc</t>
  </si>
  <si>
    <t>SUBVENTION CONSEIL GÉNÉRAL BFC</t>
  </si>
  <si>
    <t>62 AUTRES SERVICES EXTERIEURS</t>
  </si>
  <si>
    <t>SUBVENTION CONSEIL DÉPARTEMENTAL 71</t>
  </si>
  <si>
    <t>PUBLICITE, RELATIONS PUBLIQUES, RECOMPENSES SPORTIVES</t>
  </si>
  <si>
    <t>SUBVENTION CNDS</t>
  </si>
  <si>
    <t>FRAIS DE DEPLACEMENT COMPETITION</t>
  </si>
  <si>
    <t>Divers dont remboursements divers</t>
  </si>
  <si>
    <t xml:space="preserve">    -  FRAIS DE DEPLACEMENT RÉGIONS</t>
  </si>
  <si>
    <t>75 AUTRES PRODUITS DE GESTION COURANTE</t>
  </si>
  <si>
    <t xml:space="preserve">    -  FRAIS DE DEPLACEMENT EQUIPES</t>
  </si>
  <si>
    <t>APPORT FONDS PROPRE</t>
  </si>
  <si>
    <t xml:space="preserve">    -  FRAIS DE DEPLACEMENT CHAMPIONNAT FRANCE</t>
  </si>
  <si>
    <t>LICENCES FFTA</t>
  </si>
  <si>
    <t>INSCRIPTION COMPETITION</t>
  </si>
  <si>
    <t>DON A LA CIE</t>
  </si>
  <si>
    <t>DEFRAIEMENT ARBITRES</t>
  </si>
  <si>
    <t>SPONSORING</t>
  </si>
  <si>
    <t>RECEPTION</t>
  </si>
  <si>
    <t>DIVERS REMBOURSEMENT ASSURANCE</t>
  </si>
  <si>
    <t>FRAIS POSTAUX</t>
  </si>
  <si>
    <t>76 PRODUITS FINANCIERS</t>
  </si>
  <si>
    <t>TELEPHONIE</t>
  </si>
  <si>
    <t>PRODUIT FINANCIERS (intérets livret)</t>
  </si>
  <si>
    <t>SERVICES BANCAIRES</t>
  </si>
  <si>
    <t>COTISATIONS</t>
  </si>
  <si>
    <t>77 PRODUITS EXCEPTIONNELS</t>
  </si>
  <si>
    <t>65 AUTRES CHARGES DE GESTION COURANTE</t>
  </si>
  <si>
    <t>ADHESION FFTA (cotisations)</t>
  </si>
  <si>
    <t>ADHESION FFSA (cotisation)</t>
  </si>
  <si>
    <t>78 REPORT ressources non utlisées d'opération antérieures</t>
  </si>
  <si>
    <t>OMS</t>
  </si>
  <si>
    <t>FORMATION</t>
  </si>
  <si>
    <t>66 CHARGES FINANCIERES</t>
  </si>
  <si>
    <t>CHARGES FINANCIERES (intérets débiteur)</t>
  </si>
  <si>
    <t>67 CHARGES EXCEPTIONNELLES</t>
  </si>
  <si>
    <t>AUTRES CHARGES EXCEPTIONNELLES</t>
  </si>
  <si>
    <t>68 DOTATION AUX AMTS</t>
  </si>
  <si>
    <t xml:space="preserve">Dotation aux amortissements sur mur de tir </t>
  </si>
  <si>
    <t>Dotations aux amortissements sur armoires fortes</t>
  </si>
  <si>
    <t>Dotation aux amortissements sur cibles 3 D</t>
  </si>
  <si>
    <t>Dotation aux amortissements sur achat école d'arc</t>
  </si>
  <si>
    <t>Total des charges</t>
  </si>
  <si>
    <t>Total des produits</t>
  </si>
  <si>
    <t>RESULTAT DE L'EXERCICE</t>
  </si>
  <si>
    <t>CONTRÔLE EQUILIBRE DES COMPTES</t>
  </si>
  <si>
    <t>CONTRIBUTIONS VOLONTAIRES</t>
  </si>
  <si>
    <t>86 Emplois des contributions volontaires en nature</t>
  </si>
  <si>
    <t>87 Contributions volontaires en nature</t>
  </si>
  <si>
    <t>Personnel bénévole (estimée 10 personnes à 40 heures et 10 personnes à 8h à 12€ heure)</t>
  </si>
  <si>
    <t>Mise à disposition gratuite de bien et prestations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</si>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</sst>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C]General"/>
    <numFmt numFmtId="165" formatCode="[$-40C]#,##0.00"/>
    <numFmt numFmtId="166" formatCode="&quot; &quot;#,##0.00&quot; &quot;[$€-40C]&quot; &quot;;&quot;-&quot;#,##0.00&quot; &quot;[$€-40C]&quot; &quot;;&quot; -&quot;00&quot; &quot;[$€-40C]&quot; &quot;;&quot; &quot;@&quot; &quot;"/>
    <numFmt numFmtId="167" formatCode="[$-40C]0.00"/>
    <numFmt numFmtId="168" formatCode="#,##0.00\ _€"/>
  </numFmts>
  <fonts count="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FE7F5"/>
        <bgColor rgb="FFCFE7F5"/>
      </patternFill>
    </fill>
    <fill>
      <patternFill patternType="gray0625"/>
    </fill>
    <fill>
      <patternFill patternType="solid">
        <fgColor rgb="FFF8CBAD"/>
        <bgColor rgb="FFF8CBAD"/>
      </patternFill>
    </fill>
    <fill>
      <patternFill patternType="solid">
        <fgColor rgb="FF66FF66"/>
        <bgColor rgb="FF66FF6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164" fontId="1" fillId="0" borderId="0" applyBorder="0" applyProtection="0"/>
  </cellStyleXfs>
  <cellXfs count="59">
    <xf numFmtId="0" fontId="0" fillId="0" borderId="0" xfId="0"/>
    <xf numFmtId="164" fontId="2" fillId="0" borderId="1" xfId="2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1" xfId="2" applyFont="1" applyFill="1" applyBorder="1" applyAlignment="1">
      <alignment horizontal="center"/>
    </xf>
    <xf numFmtId="164" fontId="4" fillId="0" borderId="1" xfId="2" applyFont="1" applyFill="1" applyBorder="1" applyAlignment="1"/>
    <xf numFmtId="165" fontId="4" fillId="0" borderId="1" xfId="2" applyNumberFormat="1" applyFont="1" applyFill="1" applyBorder="1" applyAlignment="1"/>
    <xf numFmtId="164" fontId="2" fillId="2" borderId="2" xfId="2" applyFont="1" applyFill="1" applyBorder="1" applyAlignment="1"/>
    <xf numFmtId="164" fontId="2" fillId="2" borderId="1" xfId="2" applyFont="1" applyFill="1" applyBorder="1" applyAlignment="1"/>
    <xf numFmtId="165" fontId="2" fillId="2" borderId="1" xfId="2" applyNumberFormat="1" applyFont="1" applyFill="1" applyBorder="1" applyAlignment="1"/>
    <xf numFmtId="164" fontId="2" fillId="2" borderId="1" xfId="2" applyFont="1" applyFill="1" applyBorder="1" applyAlignment="1">
      <alignment horizontal="center"/>
    </xf>
    <xf numFmtId="165" fontId="2" fillId="0" borderId="1" xfId="2" applyNumberFormat="1" applyFont="1" applyFill="1" applyBorder="1" applyAlignment="1"/>
    <xf numFmtId="164" fontId="4" fillId="0" borderId="1" xfId="2" applyFont="1" applyFill="1" applyBorder="1" applyAlignment="1">
      <alignment horizontal="right" vertical="center"/>
    </xf>
    <xf numFmtId="164" fontId="4" fillId="0" borderId="1" xfId="2" applyFont="1" applyFill="1" applyBorder="1" applyAlignment="1">
      <alignment vertical="center" wrapText="1"/>
    </xf>
    <xf numFmtId="166" fontId="4" fillId="0" borderId="1" xfId="1" applyFont="1" applyFill="1" applyBorder="1" applyAlignment="1">
      <alignment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right"/>
    </xf>
    <xf numFmtId="167" fontId="4" fillId="0" borderId="1" xfId="2" applyNumberFormat="1" applyFont="1" applyFill="1" applyBorder="1" applyAlignment="1">
      <alignment vertical="center"/>
    </xf>
    <xf numFmtId="165" fontId="4" fillId="3" borderId="1" xfId="2" applyNumberFormat="1" applyFont="1" applyFill="1" applyBorder="1" applyAlignment="1"/>
    <xf numFmtId="165" fontId="4" fillId="0" borderId="3" xfId="2" applyNumberFormat="1" applyFont="1" applyFill="1" applyBorder="1" applyAlignment="1"/>
    <xf numFmtId="165" fontId="4" fillId="0" borderId="4" xfId="2" applyNumberFormat="1" applyFont="1" applyFill="1" applyBorder="1" applyAlignment="1"/>
    <xf numFmtId="164" fontId="2" fillId="2" borderId="1" xfId="2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vertical="center" wrapText="1"/>
    </xf>
    <xf numFmtId="164" fontId="2" fillId="0" borderId="1" xfId="2" applyFont="1" applyFill="1" applyBorder="1" applyAlignment="1">
      <alignment horizontal="left" wrapText="1"/>
    </xf>
    <xf numFmtId="164" fontId="2" fillId="2" borderId="2" xfId="2" applyFont="1" applyFill="1" applyBorder="1" applyAlignment="1">
      <alignment vertical="center"/>
    </xf>
    <xf numFmtId="164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4" fontId="2" fillId="4" borderId="2" xfId="2" applyFont="1" applyFill="1" applyBorder="1" applyAlignment="1"/>
    <xf numFmtId="164" fontId="2" fillId="4" borderId="1" xfId="2" applyFont="1" applyFill="1" applyBorder="1" applyAlignment="1"/>
    <xf numFmtId="165" fontId="2" fillId="4" borderId="1" xfId="2" applyNumberFormat="1" applyFont="1" applyFill="1" applyBorder="1" applyAlignment="1"/>
    <xf numFmtId="164" fontId="2" fillId="4" borderId="0" xfId="2" applyFont="1" applyFill="1" applyAlignment="1"/>
    <xf numFmtId="164" fontId="4" fillId="0" borderId="2" xfId="2" applyFont="1" applyFill="1" applyBorder="1" applyAlignment="1">
      <alignment horizontal="center"/>
    </xf>
    <xf numFmtId="164" fontId="2" fillId="5" borderId="5" xfId="2" applyFont="1" applyFill="1" applyBorder="1" applyAlignment="1"/>
    <xf numFmtId="164" fontId="2" fillId="5" borderId="1" xfId="2" applyFont="1" applyFill="1" applyBorder="1" applyAlignment="1"/>
    <xf numFmtId="166" fontId="2" fillId="5" borderId="1" xfId="1" applyFont="1" applyFill="1" applyBorder="1" applyAlignment="1"/>
    <xf numFmtId="164" fontId="4" fillId="5" borderId="1" xfId="2" applyFont="1" applyFill="1" applyBorder="1" applyAlignment="1">
      <alignment horizontal="center"/>
    </xf>
    <xf numFmtId="168" fontId="2" fillId="5" borderId="1" xfId="2" applyNumberFormat="1" applyFont="1" applyFill="1" applyBorder="1" applyAlignment="1"/>
    <xf numFmtId="164" fontId="2" fillId="0" borderId="0" xfId="2" applyFont="1" applyFill="1" applyBorder="1" applyAlignment="1"/>
    <xf numFmtId="166" fontId="2" fillId="0" borderId="0" xfId="1" applyFont="1" applyFill="1" applyBorder="1" applyAlignment="1"/>
    <xf numFmtId="0" fontId="4" fillId="0" borderId="0" xfId="0" applyFont="1" applyFill="1"/>
    <xf numFmtId="164" fontId="4" fillId="0" borderId="0" xfId="2" applyFont="1" applyFill="1" applyBorder="1" applyAlignment="1">
      <alignment horizontal="center"/>
    </xf>
    <xf numFmtId="168" fontId="2" fillId="0" borderId="0" xfId="2" applyNumberFormat="1" applyFont="1" applyFill="1" applyBorder="1" applyAlignment="1"/>
    <xf numFmtId="0" fontId="0" fillId="0" borderId="0" xfId="0" applyFill="1"/>
    <xf numFmtId="164" fontId="2" fillId="5" borderId="6" xfId="2" applyFont="1" applyFill="1" applyBorder="1" applyAlignment="1"/>
    <xf numFmtId="164" fontId="2" fillId="5" borderId="7" xfId="2" applyFont="1" applyFill="1" applyBorder="1" applyAlignment="1"/>
    <xf numFmtId="166" fontId="2" fillId="5" borderId="8" xfId="1" applyFont="1" applyFill="1" applyBorder="1" applyAlignment="1"/>
    <xf numFmtId="164" fontId="4" fillId="5" borderId="6" xfId="2" applyFont="1" applyFill="1" applyBorder="1" applyAlignment="1">
      <alignment horizontal="center"/>
    </xf>
    <xf numFmtId="168" fontId="2" fillId="5" borderId="8" xfId="2" applyNumberFormat="1" applyFont="1" applyFill="1" applyBorder="1" applyAlignment="1"/>
    <xf numFmtId="164" fontId="4" fillId="0" borderId="9" xfId="2" applyFont="1" applyFill="1" applyBorder="1" applyAlignment="1">
      <alignment horizontal="center"/>
    </xf>
    <xf numFmtId="164" fontId="4" fillId="0" borderId="9" xfId="2" applyFont="1" applyFill="1" applyBorder="1" applyAlignment="1"/>
    <xf numFmtId="165" fontId="4" fillId="0" borderId="9" xfId="2" applyNumberFormat="1" applyFont="1" applyFill="1" applyBorder="1" applyAlignment="1"/>
    <xf numFmtId="164" fontId="4" fillId="2" borderId="1" xfId="2" applyFont="1" applyFill="1" applyBorder="1" applyAlignment="1">
      <alignment horizontal="center"/>
    </xf>
    <xf numFmtId="164" fontId="2" fillId="2" borderId="1" xfId="2" applyFont="1" applyFill="1" applyBorder="1" applyAlignment="1">
      <alignment wrapText="1"/>
    </xf>
    <xf numFmtId="164" fontId="4" fillId="0" borderId="1" xfId="2" applyFont="1" applyFill="1" applyBorder="1" applyAlignment="1">
      <alignment wrapText="1"/>
    </xf>
    <xf numFmtId="164" fontId="2" fillId="0" borderId="1" xfId="2" applyFont="1" applyFill="1" applyBorder="1" applyAlignment="1"/>
    <xf numFmtId="164" fontId="2" fillId="0" borderId="1" xfId="2" applyFont="1" applyFill="1" applyBorder="1" applyAlignment="1">
      <alignment horizontal="center"/>
    </xf>
    <xf numFmtId="164" fontId="5" fillId="0" borderId="0" xfId="2" applyFont="1" applyFill="1" applyAlignment="1"/>
    <xf numFmtId="164" fontId="5" fillId="0" borderId="0" xfId="2" applyFont="1" applyFill="1" applyAlignment="1">
      <alignment horizontal="center"/>
    </xf>
  </cellXfs>
  <cellStyles count="3">
    <cellStyle name="Excel Built-in Normal" xfId="2" xr:uid="{2EA7FF59-D66E-4E17-9089-946399B72E01}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6%20Liasse%20compta%202018%20pour%20AG%202019%20au.18.01.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 Bilan_prévisionnel_2019"/>
      <sheetName val="01 COMPTE DE RESULTAT TOTAL"/>
      <sheetName val="02.BANQUE RECETTES"/>
      <sheetName val="03.CAISSE RECETTES"/>
      <sheetName val="04.DONS ET BENEVOLAT"/>
      <sheetName val="05.Compte_Résultat Prod_2018"/>
      <sheetName val="07.BANQUE DEPENSES"/>
      <sheetName val="08.CAISSES DEPENSES"/>
      <sheetName val="10.Tableau_des_amortissements"/>
      <sheetName val="09.Compte Résultat Dépens 2018"/>
      <sheetName val="11 TRESORERIE"/>
      <sheetName val="12.Bilan_Financier_2018"/>
      <sheetName val="13 résultats manifest"/>
      <sheetName val="14 Balance_Trésorerie"/>
      <sheetName val="Feuil6"/>
      <sheetName val="Feuil1"/>
      <sheetName val="Feuil3"/>
      <sheetName val="Feuil4"/>
      <sheetName val="suivi_financier_charges"/>
      <sheetName val="suivi_CRésultat_charges"/>
      <sheetName val="Feuil5"/>
      <sheetName val="Feuil2"/>
      <sheetName val="Suivi_financier_produits"/>
      <sheetName val="Suivi_état_de_trésorerie"/>
      <sheetName val="Suivi_CRésultat_Produits"/>
      <sheetName val="Suivi_Bilans"/>
    </sheetNames>
    <sheetDataSet>
      <sheetData sheetId="0"/>
      <sheetData sheetId="1"/>
      <sheetData sheetId="2"/>
      <sheetData sheetId="3"/>
      <sheetData sheetId="4"/>
      <sheetData sheetId="5">
        <row r="4">
          <cell r="H4">
            <v>0</v>
          </cell>
        </row>
        <row r="5">
          <cell r="H5">
            <v>4153.3999999999996</v>
          </cell>
        </row>
        <row r="6">
          <cell r="H6">
            <v>1624.1</v>
          </cell>
        </row>
        <row r="7">
          <cell r="H7">
            <v>2038</v>
          </cell>
        </row>
        <row r="8">
          <cell r="H8">
            <v>2021.1</v>
          </cell>
        </row>
        <row r="9">
          <cell r="H9">
            <v>280</v>
          </cell>
        </row>
        <row r="10">
          <cell r="H10">
            <v>1140</v>
          </cell>
        </row>
        <row r="11">
          <cell r="H11">
            <v>257.64999999999998</v>
          </cell>
        </row>
        <row r="12">
          <cell r="H12">
            <v>750</v>
          </cell>
        </row>
        <row r="13">
          <cell r="H13">
            <v>0</v>
          </cell>
        </row>
        <row r="14">
          <cell r="H14">
            <v>659.3</v>
          </cell>
        </row>
        <row r="15">
          <cell r="H15">
            <v>45</v>
          </cell>
        </row>
        <row r="16">
          <cell r="H16">
            <v>70</v>
          </cell>
        </row>
        <row r="20">
          <cell r="H20">
            <v>2095</v>
          </cell>
        </row>
        <row r="21">
          <cell r="H21">
            <v>3600</v>
          </cell>
        </row>
        <row r="22">
          <cell r="H22">
            <v>0</v>
          </cell>
        </row>
        <row r="23">
          <cell r="H23">
            <v>290</v>
          </cell>
        </row>
        <row r="24">
          <cell r="H24">
            <v>269</v>
          </cell>
        </row>
        <row r="25">
          <cell r="H25">
            <v>0</v>
          </cell>
        </row>
        <row r="26">
          <cell r="H26">
            <v>1500</v>
          </cell>
        </row>
        <row r="27">
          <cell r="H27">
            <v>0</v>
          </cell>
        </row>
        <row r="31">
          <cell r="H31">
            <v>0</v>
          </cell>
        </row>
        <row r="32">
          <cell r="H32">
            <v>13841.049999999997</v>
          </cell>
        </row>
        <row r="33">
          <cell r="H33">
            <v>25.65</v>
          </cell>
        </row>
        <row r="34">
          <cell r="H34">
            <v>1250</v>
          </cell>
        </row>
        <row r="35">
          <cell r="H35">
            <v>3666</v>
          </cell>
        </row>
        <row r="37">
          <cell r="H37">
            <v>0.36</v>
          </cell>
        </row>
        <row r="40">
          <cell r="H40">
            <v>0</v>
          </cell>
        </row>
        <row r="43">
          <cell r="H43">
            <v>0</v>
          </cell>
        </row>
      </sheetData>
      <sheetData sheetId="6"/>
      <sheetData sheetId="7"/>
      <sheetData sheetId="8"/>
      <sheetData sheetId="9">
        <row r="4">
          <cell r="D4">
            <v>2433.5</v>
          </cell>
        </row>
        <row r="5">
          <cell r="D5">
            <v>2118</v>
          </cell>
        </row>
        <row r="6">
          <cell r="D6">
            <v>3187.7400000000002</v>
          </cell>
        </row>
        <row r="7">
          <cell r="D7">
            <v>472.5</v>
          </cell>
        </row>
        <row r="8">
          <cell r="B8" t="str">
            <v>605140</v>
          </cell>
          <cell r="C8" t="str">
            <v>ACHAT MATÉRIEL EQUIPEMENT LOCAUX</v>
          </cell>
          <cell r="D8">
            <v>2218</v>
          </cell>
        </row>
        <row r="9">
          <cell r="D9">
            <v>2609.3199999999997</v>
          </cell>
        </row>
        <row r="10">
          <cell r="D10">
            <v>733.51</v>
          </cell>
        </row>
        <row r="11">
          <cell r="D11">
            <v>396.71999999999997</v>
          </cell>
        </row>
        <row r="12">
          <cell r="D12">
            <v>2594.9199999999996</v>
          </cell>
        </row>
        <row r="13">
          <cell r="D13">
            <v>1259.98</v>
          </cell>
        </row>
        <row r="14">
          <cell r="D14">
            <v>1069.01</v>
          </cell>
        </row>
        <row r="18">
          <cell r="D18">
            <v>105.86</v>
          </cell>
        </row>
        <row r="19">
          <cell r="D19">
            <v>704.69999999999993</v>
          </cell>
        </row>
        <row r="20">
          <cell r="D20">
            <v>337.54999999999995</v>
          </cell>
        </row>
        <row r="21">
          <cell r="D21">
            <v>266.77999999999997</v>
          </cell>
        </row>
        <row r="22">
          <cell r="D22">
            <v>285.63</v>
          </cell>
        </row>
        <row r="23">
          <cell r="D23">
            <v>60.5</v>
          </cell>
        </row>
        <row r="26">
          <cell r="D26">
            <v>1358.16</v>
          </cell>
        </row>
        <row r="28">
          <cell r="D28">
            <v>2248.87</v>
          </cell>
        </row>
        <row r="29">
          <cell r="D29">
            <v>60.670000000000016</v>
          </cell>
        </row>
        <row r="30">
          <cell r="D30">
            <v>1925.0300000000002</v>
          </cell>
        </row>
        <row r="31">
          <cell r="D31">
            <v>834.5</v>
          </cell>
        </row>
        <row r="32">
          <cell r="D32">
            <v>194.18</v>
          </cell>
        </row>
        <row r="33">
          <cell r="D33">
            <v>42.78</v>
          </cell>
        </row>
        <row r="34">
          <cell r="D34">
            <v>129.19999999999999</v>
          </cell>
        </row>
        <row r="35">
          <cell r="D35">
            <v>24</v>
          </cell>
        </row>
        <row r="36">
          <cell r="D36">
            <v>153.33000000000001</v>
          </cell>
        </row>
        <row r="37">
          <cell r="D37">
            <v>139</v>
          </cell>
        </row>
        <row r="40">
          <cell r="D40">
            <v>7150.4999999999991</v>
          </cell>
        </row>
        <row r="41">
          <cell r="D41">
            <v>1502</v>
          </cell>
        </row>
        <row r="42">
          <cell r="D42">
            <v>0</v>
          </cell>
        </row>
        <row r="43">
          <cell r="D43">
            <v>1069</v>
          </cell>
        </row>
        <row r="46">
          <cell r="D46">
            <v>0</v>
          </cell>
        </row>
        <row r="49">
          <cell r="D49">
            <v>0</v>
          </cell>
        </row>
        <row r="52">
          <cell r="D52">
            <v>0</v>
          </cell>
        </row>
        <row r="53">
          <cell r="D53">
            <v>99.5</v>
          </cell>
        </row>
        <row r="54">
          <cell r="D54">
            <v>274.85000000000002</v>
          </cell>
        </row>
        <row r="55">
          <cell r="D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7874-C1D6-4B45-9AE3-ACFC5D85EC77}">
  <sheetPr>
    <tabColor rgb="FF7030A0"/>
    <pageSetUpPr fitToPage="1"/>
  </sheetPr>
  <dimension ref="B1:H71"/>
  <sheetViews>
    <sheetView tabSelected="1" zoomScale="70" zoomScaleNormal="70" workbookViewId="0">
      <selection activeCell="B1" sqref="B1:H68"/>
    </sheetView>
  </sheetViews>
  <sheetFormatPr baseColWidth="10" defaultRowHeight="14.25" x14ac:dyDescent="0.2"/>
  <cols>
    <col min="2" max="2" width="10.625" style="57" customWidth="1"/>
    <col min="3" max="3" width="61" style="57" customWidth="1"/>
    <col min="4" max="4" width="17" style="57" customWidth="1"/>
    <col min="5" max="5" width="6" customWidth="1"/>
    <col min="6" max="6" width="9.375" style="57" bestFit="1" customWidth="1" collapsed="1"/>
    <col min="7" max="7" width="61.75" style="57" customWidth="1"/>
    <col min="8" max="8" width="14" style="57" bestFit="1" customWidth="1"/>
  </cols>
  <sheetData>
    <row r="1" spans="2:8" ht="36" x14ac:dyDescent="0.25">
      <c r="B1" s="1" t="s">
        <v>0</v>
      </c>
      <c r="C1" s="1" t="s">
        <v>1</v>
      </c>
      <c r="D1" s="2" t="s">
        <v>2</v>
      </c>
      <c r="E1" s="3"/>
      <c r="F1" s="1" t="s">
        <v>0</v>
      </c>
      <c r="G1" s="1" t="s">
        <v>3</v>
      </c>
      <c r="H1" s="2" t="s">
        <v>2</v>
      </c>
    </row>
    <row r="2" spans="2:8" ht="18" x14ac:dyDescent="0.25">
      <c r="B2" s="4"/>
      <c r="C2" s="5"/>
      <c r="D2" s="6"/>
      <c r="E2" s="3"/>
      <c r="F2" s="4"/>
      <c r="G2" s="5"/>
      <c r="H2" s="6"/>
    </row>
    <row r="3" spans="2:8" ht="18" x14ac:dyDescent="0.25">
      <c r="B3" s="7"/>
      <c r="C3" s="8" t="s">
        <v>4</v>
      </c>
      <c r="D3" s="9">
        <f>SUM(D4:D14)</f>
        <v>19093.199999999997</v>
      </c>
      <c r="E3" s="3"/>
      <c r="F3" s="10"/>
      <c r="G3" s="8" t="s">
        <v>5</v>
      </c>
      <c r="H3" s="11">
        <f>SUM(H4:H17)</f>
        <v>13038.55</v>
      </c>
    </row>
    <row r="4" spans="2:8" ht="36" x14ac:dyDescent="0.25">
      <c r="B4" s="12">
        <v>602200</v>
      </c>
      <c r="C4" s="13" t="s">
        <v>6</v>
      </c>
      <c r="D4" s="14">
        <f>'[1]09.Compte Résultat Dépens 2018'!D4</f>
        <v>2433.5</v>
      </c>
      <c r="E4" s="3"/>
      <c r="F4" s="15">
        <v>706100</v>
      </c>
      <c r="G4" s="15" t="s">
        <v>7</v>
      </c>
      <c r="H4" s="6">
        <f>'[1]05.Compte_Résultat Prod_2018'!H4</f>
        <v>0</v>
      </c>
    </row>
    <row r="5" spans="2:8" ht="18" x14ac:dyDescent="0.25">
      <c r="B5" s="16">
        <v>604100</v>
      </c>
      <c r="C5" s="5" t="s">
        <v>8</v>
      </c>
      <c r="D5" s="14">
        <f>'[1]09.Compte Résultat Dépens 2018'!D5</f>
        <v>2118</v>
      </c>
      <c r="E5" s="3"/>
      <c r="F5" s="5">
        <v>706210</v>
      </c>
      <c r="G5" s="5" t="s">
        <v>9</v>
      </c>
      <c r="H5" s="6">
        <f>'[1]05.Compte_Résultat Prod_2018'!H5</f>
        <v>4153.3999999999996</v>
      </c>
    </row>
    <row r="6" spans="2:8" ht="18" x14ac:dyDescent="0.25">
      <c r="B6" s="16">
        <v>605100</v>
      </c>
      <c r="C6" s="5" t="s">
        <v>10</v>
      </c>
      <c r="D6" s="14">
        <f>'[1]09.Compte Résultat Dépens 2018'!D6</f>
        <v>3187.7400000000002</v>
      </c>
      <c r="E6" s="3"/>
      <c r="F6" s="5">
        <v>706220</v>
      </c>
      <c r="G6" s="5" t="s">
        <v>11</v>
      </c>
      <c r="H6" s="6">
        <f>'[1]05.Compte_Résultat Prod_2018'!H6</f>
        <v>1624.1</v>
      </c>
    </row>
    <row r="7" spans="2:8" ht="18" x14ac:dyDescent="0.25">
      <c r="B7" s="16">
        <v>605130</v>
      </c>
      <c r="C7" s="5" t="s">
        <v>12</v>
      </c>
      <c r="D7" s="14">
        <f>'[1]09.Compte Résultat Dépens 2018'!D7</f>
        <v>472.5</v>
      </c>
      <c r="E7" s="3"/>
      <c r="F7" s="5">
        <v>706300</v>
      </c>
      <c r="G7" s="5" t="s">
        <v>13</v>
      </c>
      <c r="H7" s="6">
        <f>'[1]05.Compte_Résultat Prod_2018'!H7</f>
        <v>2038</v>
      </c>
    </row>
    <row r="8" spans="2:8" ht="18" x14ac:dyDescent="0.25">
      <c r="B8" s="16" t="str">
        <f>'[1]09.Compte Résultat Dépens 2018'!B8</f>
        <v>605140</v>
      </c>
      <c r="C8" s="5" t="str">
        <f>'[1]09.Compte Résultat Dépens 2018'!C8</f>
        <v>ACHAT MATÉRIEL EQUIPEMENT LOCAUX</v>
      </c>
      <c r="D8" s="14">
        <f>'[1]09.Compte Résultat Dépens 2018'!D8</f>
        <v>2218</v>
      </c>
      <c r="E8" s="3"/>
      <c r="F8" s="5">
        <v>706500</v>
      </c>
      <c r="G8" s="5" t="s">
        <v>14</v>
      </c>
      <c r="H8" s="6">
        <f>'[1]05.Compte_Résultat Prod_2018'!H8</f>
        <v>2021.1</v>
      </c>
    </row>
    <row r="9" spans="2:8" ht="18" x14ac:dyDescent="0.25">
      <c r="B9" s="16">
        <v>606100</v>
      </c>
      <c r="C9" s="5" t="s">
        <v>15</v>
      </c>
      <c r="D9" s="14">
        <f>'[1]09.Compte Résultat Dépens 2018'!D9</f>
        <v>2609.3199999999997</v>
      </c>
      <c r="E9" s="3"/>
      <c r="F9" s="5">
        <v>707100</v>
      </c>
      <c r="G9" s="5" t="s">
        <v>16</v>
      </c>
      <c r="H9" s="6">
        <f>'[1]05.Compte_Résultat Prod_2018'!H9</f>
        <v>280</v>
      </c>
    </row>
    <row r="10" spans="2:8" ht="18" x14ac:dyDescent="0.25">
      <c r="B10" s="16">
        <v>606300</v>
      </c>
      <c r="C10" s="5" t="s">
        <v>17</v>
      </c>
      <c r="D10" s="14">
        <f>'[1]09.Compte Résultat Dépens 2018'!D10</f>
        <v>733.51</v>
      </c>
      <c r="E10" s="3"/>
      <c r="F10" s="5">
        <v>707200</v>
      </c>
      <c r="G10" s="5" t="s">
        <v>18</v>
      </c>
      <c r="H10" s="6">
        <f>'[1]05.Compte_Résultat Prod_2018'!H10</f>
        <v>1140</v>
      </c>
    </row>
    <row r="11" spans="2:8" ht="18" x14ac:dyDescent="0.25">
      <c r="B11" s="16">
        <v>606400</v>
      </c>
      <c r="C11" s="5" t="s">
        <v>19</v>
      </c>
      <c r="D11" s="14">
        <f>'[1]09.Compte Résultat Dépens 2018'!D11</f>
        <v>396.71999999999997</v>
      </c>
      <c r="E11" s="3"/>
      <c r="F11" s="5">
        <v>707300</v>
      </c>
      <c r="G11" s="5" t="s">
        <v>20</v>
      </c>
      <c r="H11" s="6">
        <f>'[1]05.Compte_Résultat Prod_2018'!H11</f>
        <v>257.64999999999998</v>
      </c>
    </row>
    <row r="12" spans="2:8" ht="18" x14ac:dyDescent="0.25">
      <c r="B12" s="16">
        <v>606500</v>
      </c>
      <c r="C12" s="5" t="s">
        <v>21</v>
      </c>
      <c r="D12" s="14">
        <f>'[1]09.Compte Résultat Dépens 2018'!D12</f>
        <v>2594.9199999999996</v>
      </c>
      <c r="E12" s="3"/>
      <c r="F12" s="5">
        <v>708100</v>
      </c>
      <c r="G12" s="5" t="s">
        <v>22</v>
      </c>
      <c r="H12" s="6">
        <f>'[1]05.Compte_Résultat Prod_2018'!H12</f>
        <v>750</v>
      </c>
    </row>
    <row r="13" spans="2:8" ht="18" x14ac:dyDescent="0.25">
      <c r="B13" s="16">
        <v>607200</v>
      </c>
      <c r="C13" s="5" t="s">
        <v>23</v>
      </c>
      <c r="D13" s="14">
        <f>'[1]09.Compte Résultat Dépens 2018'!D13</f>
        <v>1259.98</v>
      </c>
      <c r="E13" s="3"/>
      <c r="F13" s="5">
        <v>708301</v>
      </c>
      <c r="G13" s="5" t="s">
        <v>24</v>
      </c>
      <c r="H13" s="6">
        <f>'[1]05.Compte_Résultat Prod_2018'!H13</f>
        <v>0</v>
      </c>
    </row>
    <row r="14" spans="2:8" ht="18" x14ac:dyDescent="0.25">
      <c r="B14" s="16">
        <v>607300</v>
      </c>
      <c r="C14" s="5" t="s">
        <v>25</v>
      </c>
      <c r="D14" s="14">
        <f>'[1]09.Compte Résultat Dépens 2018'!D14</f>
        <v>1069.01</v>
      </c>
      <c r="E14" s="3"/>
      <c r="F14" s="5">
        <v>708302</v>
      </c>
      <c r="G14" s="5" t="s">
        <v>26</v>
      </c>
      <c r="H14" s="6">
        <f>'[1]05.Compte_Résultat Prod_2018'!H14</f>
        <v>659.3</v>
      </c>
    </row>
    <row r="15" spans="2:8" ht="18" x14ac:dyDescent="0.25">
      <c r="B15" s="5"/>
      <c r="C15" s="5"/>
      <c r="D15" s="17"/>
      <c r="E15" s="3"/>
      <c r="F15" s="5">
        <v>708303</v>
      </c>
      <c r="G15" s="5" t="s">
        <v>27</v>
      </c>
      <c r="H15" s="6">
        <f>'[1]05.Compte_Résultat Prod_2018'!H15</f>
        <v>45</v>
      </c>
    </row>
    <row r="16" spans="2:8" ht="18" x14ac:dyDescent="0.25">
      <c r="B16" s="7"/>
      <c r="C16" s="8" t="s">
        <v>28</v>
      </c>
      <c r="D16" s="9">
        <f>SUM(D17:D23)</f>
        <v>1761.02</v>
      </c>
      <c r="E16" s="3"/>
      <c r="F16" s="5">
        <v>708304</v>
      </c>
      <c r="G16" s="5" t="s">
        <v>29</v>
      </c>
      <c r="H16" s="6">
        <f>'[1]05.Compte_Résultat Prod_2018'!H16</f>
        <v>70</v>
      </c>
    </row>
    <row r="17" spans="2:8" ht="18" x14ac:dyDescent="0.25">
      <c r="B17" s="5">
        <v>613000</v>
      </c>
      <c r="C17" s="5" t="s">
        <v>30</v>
      </c>
      <c r="D17" s="6">
        <f>'[1]09.Compte Résultat Dépens 2018'!D18</f>
        <v>105.86</v>
      </c>
      <c r="E17" s="3"/>
      <c r="F17" s="5"/>
      <c r="G17" s="5"/>
      <c r="H17" s="6"/>
    </row>
    <row r="18" spans="2:8" ht="18" x14ac:dyDescent="0.25">
      <c r="B18" s="5">
        <v>615200</v>
      </c>
      <c r="C18" s="5" t="s">
        <v>31</v>
      </c>
      <c r="D18" s="6">
        <f>'[1]09.Compte Résultat Dépens 2018'!D19</f>
        <v>704.69999999999993</v>
      </c>
      <c r="E18" s="3"/>
      <c r="F18" s="10"/>
      <c r="G18" s="8" t="s">
        <v>32</v>
      </c>
      <c r="H18" s="9">
        <f>SUM(H19:H26)</f>
        <v>7754</v>
      </c>
    </row>
    <row r="19" spans="2:8" ht="18" x14ac:dyDescent="0.25">
      <c r="B19" s="5">
        <v>615502</v>
      </c>
      <c r="C19" s="5" t="s">
        <v>33</v>
      </c>
      <c r="D19" s="6">
        <f>'[1]09.Compte Résultat Dépens 2018'!D20</f>
        <v>337.54999999999995</v>
      </c>
      <c r="E19" s="3"/>
      <c r="F19" s="5">
        <v>740100</v>
      </c>
      <c r="G19" s="5" t="s">
        <v>34</v>
      </c>
      <c r="H19" s="6">
        <f>'[1]05.Compte_Résultat Prod_2018'!H20</f>
        <v>2095</v>
      </c>
    </row>
    <row r="20" spans="2:8" ht="18" x14ac:dyDescent="0.25">
      <c r="B20" s="5">
        <v>615504</v>
      </c>
      <c r="C20" s="5" t="s">
        <v>35</v>
      </c>
      <c r="D20" s="6">
        <f>'[1]09.Compte Résultat Dépens 2018'!D21</f>
        <v>266.77999999999997</v>
      </c>
      <c r="E20" s="3"/>
      <c r="F20" s="5">
        <v>740110</v>
      </c>
      <c r="G20" s="5" t="s">
        <v>36</v>
      </c>
      <c r="H20" s="6">
        <f>'[1]05.Compte_Résultat Prod_2018'!H21</f>
        <v>3600</v>
      </c>
    </row>
    <row r="21" spans="2:8" ht="18" x14ac:dyDescent="0.25">
      <c r="B21" s="5">
        <v>616000</v>
      </c>
      <c r="C21" s="5" t="s">
        <v>37</v>
      </c>
      <c r="D21" s="6">
        <f>'[1]09.Compte Résultat Dépens 2018'!D22</f>
        <v>285.63</v>
      </c>
      <c r="E21" s="3"/>
      <c r="F21" s="5">
        <v>740200</v>
      </c>
      <c r="G21" s="5" t="s">
        <v>38</v>
      </c>
      <c r="H21" s="6">
        <f>'[1]05.Compte_Résultat Prod_2018'!H22</f>
        <v>0</v>
      </c>
    </row>
    <row r="22" spans="2:8" ht="18" x14ac:dyDescent="0.25">
      <c r="B22" s="5">
        <v>618000</v>
      </c>
      <c r="C22" s="5" t="s">
        <v>39</v>
      </c>
      <c r="D22" s="6">
        <f>'[1]09.Compte Résultat Dépens 2018'!D23</f>
        <v>60.5</v>
      </c>
      <c r="E22" s="3"/>
      <c r="F22" s="5">
        <v>740300</v>
      </c>
      <c r="G22" s="5" t="s">
        <v>40</v>
      </c>
      <c r="H22" s="6">
        <f>'[1]05.Compte_Résultat Prod_2018'!H23</f>
        <v>290</v>
      </c>
    </row>
    <row r="23" spans="2:8" ht="18" x14ac:dyDescent="0.25">
      <c r="B23" s="5"/>
      <c r="C23" s="5"/>
      <c r="D23" s="6">
        <f>'[1]09.Compte Résultat Dépens 2018'!D24</f>
        <v>0</v>
      </c>
      <c r="E23" s="3"/>
      <c r="F23" s="5">
        <v>740400</v>
      </c>
      <c r="G23" s="5" t="s">
        <v>41</v>
      </c>
      <c r="H23" s="6">
        <f>'[1]05.Compte_Résultat Prod_2018'!H24</f>
        <v>269</v>
      </c>
    </row>
    <row r="24" spans="2:8" ht="18" x14ac:dyDescent="0.25">
      <c r="B24" s="7"/>
      <c r="C24" s="8" t="s">
        <v>42</v>
      </c>
      <c r="D24" s="9">
        <f>SUM(D25:D37)</f>
        <v>7109.7199999999993</v>
      </c>
      <c r="E24" s="3"/>
      <c r="F24" s="5">
        <v>740500</v>
      </c>
      <c r="G24" s="5" t="s">
        <v>43</v>
      </c>
      <c r="H24" s="6">
        <f>'[1]05.Compte_Résultat Prod_2018'!H25</f>
        <v>0</v>
      </c>
    </row>
    <row r="25" spans="2:8" ht="18" x14ac:dyDescent="0.25">
      <c r="B25" s="5">
        <v>623000</v>
      </c>
      <c r="C25" s="5" t="s">
        <v>44</v>
      </c>
      <c r="D25" s="6">
        <f>'[1]09.Compte Résultat Dépens 2018'!D26</f>
        <v>1358.16</v>
      </c>
      <c r="E25" s="3"/>
      <c r="F25" s="5">
        <v>740600</v>
      </c>
      <c r="G25" s="5" t="s">
        <v>45</v>
      </c>
      <c r="H25" s="6">
        <f>'[1]05.Compte_Résultat Prod_2018'!H26</f>
        <v>1500</v>
      </c>
    </row>
    <row r="26" spans="2:8" ht="18" x14ac:dyDescent="0.25">
      <c r="B26" s="5">
        <v>625100</v>
      </c>
      <c r="C26" s="5" t="s">
        <v>46</v>
      </c>
      <c r="D26" s="18"/>
      <c r="E26" s="3"/>
      <c r="F26" s="5">
        <v>740700</v>
      </c>
      <c r="G26" s="5" t="s">
        <v>47</v>
      </c>
      <c r="H26" s="6">
        <f>'[1]05.Compte_Résultat Prod_2018'!H27</f>
        <v>0</v>
      </c>
    </row>
    <row r="27" spans="2:8" ht="18" x14ac:dyDescent="0.25">
      <c r="B27" s="5"/>
      <c r="C27" s="5"/>
      <c r="D27" s="18"/>
      <c r="E27" s="3"/>
      <c r="F27" s="5"/>
      <c r="G27" s="5"/>
      <c r="H27" s="6"/>
    </row>
    <row r="28" spans="2:8" ht="18" x14ac:dyDescent="0.25">
      <c r="B28" s="5">
        <v>625101</v>
      </c>
      <c r="C28" s="5" t="s">
        <v>48</v>
      </c>
      <c r="D28" s="6">
        <f>'[1]09.Compte Résultat Dépens 2018'!D28</f>
        <v>2248.87</v>
      </c>
      <c r="E28" s="3"/>
      <c r="F28" s="10"/>
      <c r="G28" s="8" t="s">
        <v>49</v>
      </c>
      <c r="H28" s="9">
        <f>SUM(H29:H33)</f>
        <v>18782.699999999997</v>
      </c>
    </row>
    <row r="29" spans="2:8" ht="18" x14ac:dyDescent="0.25">
      <c r="B29" s="5">
        <v>625102</v>
      </c>
      <c r="C29" s="5" t="s">
        <v>50</v>
      </c>
      <c r="D29" s="6">
        <f>'[1]09.Compte Résultat Dépens 2018'!D29</f>
        <v>60.670000000000016</v>
      </c>
      <c r="E29" s="3"/>
      <c r="F29" s="5">
        <v>758100</v>
      </c>
      <c r="G29" s="5" t="s">
        <v>51</v>
      </c>
      <c r="H29" s="6">
        <f>'[1]05.Compte_Résultat Prod_2018'!H31</f>
        <v>0</v>
      </c>
    </row>
    <row r="30" spans="2:8" ht="18" x14ac:dyDescent="0.25">
      <c r="B30" s="5">
        <v>625103</v>
      </c>
      <c r="C30" s="5" t="s">
        <v>52</v>
      </c>
      <c r="D30" s="6">
        <f>'[1]09.Compte Résultat Dépens 2018'!D30</f>
        <v>1925.0300000000002</v>
      </c>
      <c r="E30" s="3"/>
      <c r="F30" s="5">
        <v>758200</v>
      </c>
      <c r="G30" s="5" t="s">
        <v>53</v>
      </c>
      <c r="H30" s="6">
        <f>'[1]05.Compte_Résultat Prod_2018'!H32</f>
        <v>13841.049999999997</v>
      </c>
    </row>
    <row r="31" spans="2:8" ht="18" x14ac:dyDescent="0.25">
      <c r="B31" s="5">
        <v>625200</v>
      </c>
      <c r="C31" s="5" t="s">
        <v>54</v>
      </c>
      <c r="D31" s="6">
        <f>'[1]09.Compte Résultat Dépens 2018'!D31</f>
        <v>834.5</v>
      </c>
      <c r="E31" s="3"/>
      <c r="F31" s="5">
        <v>758300</v>
      </c>
      <c r="G31" s="5" t="s">
        <v>55</v>
      </c>
      <c r="H31" s="6">
        <f>'[1]05.Compte_Résultat Prod_2018'!H33</f>
        <v>25.65</v>
      </c>
    </row>
    <row r="32" spans="2:8" ht="18" x14ac:dyDescent="0.25">
      <c r="B32" s="5">
        <v>625300</v>
      </c>
      <c r="C32" s="5" t="s">
        <v>56</v>
      </c>
      <c r="D32" s="6">
        <f>'[1]09.Compte Résultat Dépens 2018'!D32</f>
        <v>194.18</v>
      </c>
      <c r="E32" s="3"/>
      <c r="F32" s="5">
        <v>758400</v>
      </c>
      <c r="G32" s="5" t="s">
        <v>57</v>
      </c>
      <c r="H32" s="6">
        <f>'[1]05.Compte_Résultat Prod_2018'!H34</f>
        <v>1250</v>
      </c>
    </row>
    <row r="33" spans="2:8" ht="18" x14ac:dyDescent="0.25">
      <c r="B33" s="5">
        <v>625700</v>
      </c>
      <c r="C33" s="5" t="s">
        <v>58</v>
      </c>
      <c r="D33" s="6">
        <f>'[1]09.Compte Résultat Dépens 2018'!D33</f>
        <v>42.78</v>
      </c>
      <c r="E33" s="3"/>
      <c r="F33" s="5">
        <v>758500</v>
      </c>
      <c r="G33" s="19" t="s">
        <v>59</v>
      </c>
      <c r="H33" s="6">
        <f>'[1]05.Compte_Résultat Prod_2018'!H35</f>
        <v>3666</v>
      </c>
    </row>
    <row r="34" spans="2:8" ht="18" x14ac:dyDescent="0.25">
      <c r="B34" s="5">
        <v>626000</v>
      </c>
      <c r="C34" s="5" t="s">
        <v>60</v>
      </c>
      <c r="D34" s="6">
        <f>'[1]09.Compte Résultat Dépens 2018'!D34</f>
        <v>129.19999999999999</v>
      </c>
      <c r="E34" s="3"/>
      <c r="F34" s="10"/>
      <c r="G34" s="8" t="s">
        <v>61</v>
      </c>
      <c r="H34" s="9">
        <f>SUM(H35:H36)</f>
        <v>0.36</v>
      </c>
    </row>
    <row r="35" spans="2:8" ht="18" x14ac:dyDescent="0.25">
      <c r="B35" s="5">
        <v>626100</v>
      </c>
      <c r="C35" s="5" t="s">
        <v>62</v>
      </c>
      <c r="D35" s="6">
        <f>'[1]09.Compte Résultat Dépens 2018'!D35</f>
        <v>24</v>
      </c>
      <c r="E35" s="3"/>
      <c r="F35" s="4">
        <v>768000</v>
      </c>
      <c r="G35" s="5" t="s">
        <v>63</v>
      </c>
      <c r="H35" s="6">
        <f>'[1]05.Compte_Résultat Prod_2018'!H37</f>
        <v>0.36</v>
      </c>
    </row>
    <row r="36" spans="2:8" ht="18" x14ac:dyDescent="0.25">
      <c r="B36" s="5">
        <v>627000</v>
      </c>
      <c r="C36" s="5" t="s">
        <v>64</v>
      </c>
      <c r="D36" s="6">
        <f>'[1]09.Compte Résultat Dépens 2018'!D36</f>
        <v>153.33000000000001</v>
      </c>
      <c r="E36" s="3"/>
      <c r="F36" s="4"/>
      <c r="G36" s="5"/>
      <c r="H36" s="6"/>
    </row>
    <row r="37" spans="2:8" ht="18" x14ac:dyDescent="0.25">
      <c r="B37" s="5">
        <v>628000</v>
      </c>
      <c r="C37" s="5" t="s">
        <v>65</v>
      </c>
      <c r="D37" s="6">
        <f>'[1]09.Compte Résultat Dépens 2018'!D37</f>
        <v>139</v>
      </c>
      <c r="E37" s="3"/>
      <c r="F37" s="10"/>
      <c r="G37" s="8" t="s">
        <v>66</v>
      </c>
      <c r="H37" s="9">
        <f>SUM(H39)</f>
        <v>0</v>
      </c>
    </row>
    <row r="38" spans="2:8" ht="18" x14ac:dyDescent="0.25">
      <c r="B38" s="7"/>
      <c r="C38" s="8" t="s">
        <v>67</v>
      </c>
      <c r="D38" s="9">
        <f>SUM(D39:D43)</f>
        <v>9721.5</v>
      </c>
      <c r="E38" s="3"/>
      <c r="F38" s="4">
        <v>770000</v>
      </c>
      <c r="G38" s="5"/>
      <c r="H38" s="6">
        <f>'[1]05.Compte_Résultat Prod_2018'!H40</f>
        <v>0</v>
      </c>
    </row>
    <row r="39" spans="2:8" ht="18" x14ac:dyDescent="0.25">
      <c r="B39" s="5">
        <v>658101</v>
      </c>
      <c r="C39" s="5" t="s">
        <v>68</v>
      </c>
      <c r="D39" s="20">
        <f>'[1]09.Compte Résultat Dépens 2018'!D40</f>
        <v>7150.4999999999991</v>
      </c>
      <c r="E39" s="3"/>
      <c r="F39" s="4"/>
      <c r="G39" s="5"/>
      <c r="H39" s="6"/>
    </row>
    <row r="40" spans="2:8" ht="36" x14ac:dyDescent="0.25">
      <c r="B40" s="5">
        <v>658102</v>
      </c>
      <c r="C40" s="5" t="s">
        <v>69</v>
      </c>
      <c r="D40" s="20">
        <f>'[1]09.Compte Résultat Dépens 2018'!D41</f>
        <v>1502</v>
      </c>
      <c r="E40" s="3"/>
      <c r="F40" s="21"/>
      <c r="G40" s="22" t="s">
        <v>70</v>
      </c>
      <c r="H40" s="23">
        <f>H41</f>
        <v>0</v>
      </c>
    </row>
    <row r="41" spans="2:8" ht="18" x14ac:dyDescent="0.25">
      <c r="B41" s="5">
        <v>658104</v>
      </c>
      <c r="C41" s="5" t="s">
        <v>71</v>
      </c>
      <c r="D41" s="20">
        <f>'[1]09.Compte Résultat Dépens 2018'!D42</f>
        <v>0</v>
      </c>
      <c r="E41" s="3"/>
      <c r="F41" s="4"/>
      <c r="G41" s="24"/>
      <c r="H41" s="6">
        <f>'[1]05.Compte_Résultat Prod_2018'!H43</f>
        <v>0</v>
      </c>
    </row>
    <row r="42" spans="2:8" ht="18" x14ac:dyDescent="0.25">
      <c r="B42" s="5">
        <v>658200</v>
      </c>
      <c r="C42" s="5" t="s">
        <v>72</v>
      </c>
      <c r="D42" s="20">
        <f>'[1]09.Compte Résultat Dépens 2018'!D43</f>
        <v>1069</v>
      </c>
      <c r="E42" s="3"/>
      <c r="F42" s="4"/>
      <c r="G42" s="24"/>
      <c r="H42" s="6"/>
    </row>
    <row r="43" spans="2:8" ht="18" x14ac:dyDescent="0.25">
      <c r="B43" s="4"/>
      <c r="C43" s="5"/>
      <c r="D43" s="6"/>
      <c r="E43" s="3"/>
      <c r="F43" s="4"/>
      <c r="G43" s="24"/>
      <c r="H43" s="6"/>
    </row>
    <row r="44" spans="2:8" ht="18" x14ac:dyDescent="0.25">
      <c r="B44" s="7"/>
      <c r="C44" s="8" t="s">
        <v>73</v>
      </c>
      <c r="D44" s="9">
        <f>SUM(D45:D46)</f>
        <v>0</v>
      </c>
      <c r="E44" s="3"/>
      <c r="F44" s="4"/>
      <c r="G44" s="24"/>
      <c r="H44" s="6"/>
    </row>
    <row r="45" spans="2:8" ht="18" x14ac:dyDescent="0.25">
      <c r="B45" s="4">
        <v>661500</v>
      </c>
      <c r="C45" s="5" t="s">
        <v>74</v>
      </c>
      <c r="D45" s="6">
        <f>'[1]09.Compte Résultat Dépens 2018'!D46</f>
        <v>0</v>
      </c>
      <c r="E45" s="3"/>
      <c r="F45" s="4"/>
      <c r="G45" s="24"/>
      <c r="H45" s="6"/>
    </row>
    <row r="46" spans="2:8" ht="18" x14ac:dyDescent="0.25">
      <c r="B46" s="4"/>
      <c r="C46" s="5"/>
      <c r="D46" s="6"/>
      <c r="E46" s="3"/>
      <c r="F46" s="4"/>
      <c r="G46" s="24"/>
      <c r="H46" s="6"/>
    </row>
    <row r="47" spans="2:8" ht="18" x14ac:dyDescent="0.25">
      <c r="B47" s="7"/>
      <c r="C47" s="8" t="s">
        <v>75</v>
      </c>
      <c r="D47" s="9">
        <f>SUM(D48:D49)</f>
        <v>0</v>
      </c>
      <c r="E47" s="3"/>
      <c r="F47" s="4"/>
      <c r="G47" s="24"/>
      <c r="H47" s="6"/>
    </row>
    <row r="48" spans="2:8" ht="18" x14ac:dyDescent="0.25">
      <c r="B48" s="4">
        <v>678000</v>
      </c>
      <c r="C48" s="5" t="s">
        <v>76</v>
      </c>
      <c r="D48" s="6">
        <f>'[1]09.Compte Résultat Dépens 2018'!D49</f>
        <v>0</v>
      </c>
      <c r="E48" s="3"/>
      <c r="F48" s="4"/>
      <c r="G48" s="24"/>
      <c r="H48" s="6"/>
    </row>
    <row r="49" spans="2:8" ht="18" x14ac:dyDescent="0.25">
      <c r="B49" s="4"/>
      <c r="C49" s="5"/>
      <c r="D49" s="6"/>
      <c r="E49" s="3"/>
      <c r="F49" s="4"/>
      <c r="G49" s="24"/>
      <c r="H49" s="6"/>
    </row>
    <row r="50" spans="2:8" ht="18" x14ac:dyDescent="0.25">
      <c r="B50" s="25"/>
      <c r="C50" s="26" t="s">
        <v>77</v>
      </c>
      <c r="D50" s="27">
        <f>SUM(D51:D54)</f>
        <v>374.35</v>
      </c>
      <c r="E50" s="3"/>
      <c r="F50" s="4"/>
      <c r="G50" s="24"/>
      <c r="H50" s="6"/>
    </row>
    <row r="51" spans="2:8" ht="18" x14ac:dyDescent="0.25">
      <c r="B51" s="4">
        <v>681100</v>
      </c>
      <c r="C51" s="24" t="s">
        <v>78</v>
      </c>
      <c r="D51" s="6">
        <f>'[1]09.Compte Résultat Dépens 2018'!D52</f>
        <v>0</v>
      </c>
      <c r="E51" s="3"/>
      <c r="F51" s="4"/>
      <c r="G51" s="24"/>
      <c r="H51" s="6"/>
    </row>
    <row r="52" spans="2:8" ht="18" x14ac:dyDescent="0.25">
      <c r="B52" s="4">
        <v>681101</v>
      </c>
      <c r="C52" s="24" t="s">
        <v>79</v>
      </c>
      <c r="D52" s="6">
        <f>'[1]09.Compte Résultat Dépens 2018'!D53</f>
        <v>99.5</v>
      </c>
      <c r="E52" s="3"/>
      <c r="F52" s="4"/>
      <c r="G52" s="24"/>
      <c r="H52" s="6"/>
    </row>
    <row r="53" spans="2:8" ht="18" x14ac:dyDescent="0.25">
      <c r="B53" s="4">
        <v>681101</v>
      </c>
      <c r="C53" s="24" t="s">
        <v>80</v>
      </c>
      <c r="D53" s="6">
        <f>'[1]09.Compte Résultat Dépens 2018'!D54</f>
        <v>274.85000000000002</v>
      </c>
      <c r="E53" s="3"/>
      <c r="F53" s="4"/>
      <c r="G53" s="24"/>
      <c r="H53" s="6"/>
    </row>
    <row r="54" spans="2:8" ht="36" x14ac:dyDescent="0.25">
      <c r="B54" s="4">
        <v>681101</v>
      </c>
      <c r="C54" s="24" t="s">
        <v>81</v>
      </c>
      <c r="D54" s="6">
        <f>'[1]09.Compte Résultat Dépens 2018'!D55</f>
        <v>0</v>
      </c>
      <c r="E54" s="3"/>
      <c r="F54" s="4"/>
      <c r="G54" s="24"/>
      <c r="H54" s="6"/>
    </row>
    <row r="55" spans="2:8" ht="18" x14ac:dyDescent="0.25">
      <c r="B55" s="28"/>
      <c r="C55" s="29" t="s">
        <v>82</v>
      </c>
      <c r="D55" s="30">
        <f>D3+D16+D24+D38+D44+D47+D50</f>
        <v>38059.789999999994</v>
      </c>
      <c r="E55" s="3"/>
      <c r="F55" s="31"/>
      <c r="G55" s="29" t="s">
        <v>83</v>
      </c>
      <c r="H55" s="30">
        <f>SUM(H3+H18+H28+H34+H37+H40)</f>
        <v>39575.61</v>
      </c>
    </row>
    <row r="56" spans="2:8" ht="18" x14ac:dyDescent="0.25">
      <c r="B56" s="32"/>
      <c r="C56" s="24"/>
      <c r="D56" s="11"/>
      <c r="E56" s="3"/>
      <c r="F56" s="4"/>
      <c r="G56" s="24"/>
      <c r="H56" s="6"/>
    </row>
    <row r="57" spans="2:8" ht="18" x14ac:dyDescent="0.25">
      <c r="B57" s="33"/>
      <c r="C57" s="34" t="s">
        <v>84</v>
      </c>
      <c r="D57" s="35">
        <f>IF(H55-D55&gt;0,H55-D55,IF(H55-D55&lt;0,0))</f>
        <v>1515.820000000007</v>
      </c>
      <c r="E57" s="3"/>
      <c r="F57" s="36"/>
      <c r="G57" s="34" t="s">
        <v>84</v>
      </c>
      <c r="H57" s="37">
        <f>IF(H55-D55&gt;0,0,IF(D55-H55&lt;0,H55-D55,))</f>
        <v>0</v>
      </c>
    </row>
    <row r="58" spans="2:8" s="43" customFormat="1" ht="18" x14ac:dyDescent="0.25">
      <c r="B58" s="38"/>
      <c r="C58" s="38"/>
      <c r="D58" s="39"/>
      <c r="E58" s="40"/>
      <c r="F58" s="41"/>
      <c r="G58" s="38"/>
      <c r="H58" s="42"/>
    </row>
    <row r="59" spans="2:8" ht="18" x14ac:dyDescent="0.25">
      <c r="B59" s="44"/>
      <c r="C59" s="45" t="s">
        <v>85</v>
      </c>
      <c r="D59" s="46">
        <f>D55+D57</f>
        <v>39575.61</v>
      </c>
      <c r="E59" s="3"/>
      <c r="F59" s="47"/>
      <c r="G59" s="45"/>
      <c r="H59" s="48">
        <f>H55+H57</f>
        <v>39575.61</v>
      </c>
    </row>
    <row r="60" spans="2:8" ht="18" x14ac:dyDescent="0.25">
      <c r="B60" s="49"/>
      <c r="C60" s="50"/>
      <c r="D60" s="51"/>
      <c r="E60" s="3"/>
      <c r="F60" s="49"/>
      <c r="G60" s="50"/>
      <c r="H60" s="51"/>
    </row>
    <row r="61" spans="2:8" ht="18" x14ac:dyDescent="0.25">
      <c r="B61" s="52"/>
      <c r="C61" s="10" t="s">
        <v>86</v>
      </c>
      <c r="D61" s="9"/>
      <c r="E61" s="3"/>
      <c r="F61" s="10"/>
      <c r="G61" s="10"/>
      <c r="H61" s="10"/>
    </row>
    <row r="62" spans="2:8" ht="36" x14ac:dyDescent="0.25">
      <c r="B62" s="52"/>
      <c r="C62" s="53" t="s">
        <v>87</v>
      </c>
      <c r="D62" s="9"/>
      <c r="E62" s="3"/>
      <c r="F62" s="52"/>
      <c r="G62" s="53" t="s">
        <v>88</v>
      </c>
      <c r="H62" s="53"/>
    </row>
    <row r="63" spans="2:8" ht="18" x14ac:dyDescent="0.25">
      <c r="B63" s="4"/>
      <c r="C63" s="5"/>
      <c r="D63" s="6"/>
      <c r="E63" s="3"/>
      <c r="F63" s="4"/>
      <c r="G63" s="5"/>
      <c r="H63" s="6"/>
    </row>
    <row r="64" spans="2:8" ht="18" x14ac:dyDescent="0.25">
      <c r="B64" s="4"/>
      <c r="C64" s="54"/>
      <c r="D64" s="6"/>
      <c r="E64" s="3"/>
      <c r="F64" s="4"/>
      <c r="G64" s="5" t="s">
        <v>89</v>
      </c>
      <c r="H64" s="6">
        <f>480*12</f>
        <v>5760</v>
      </c>
    </row>
    <row r="65" spans="2:8" ht="18" x14ac:dyDescent="0.25">
      <c r="B65" s="4"/>
      <c r="C65" s="5"/>
      <c r="D65" s="6"/>
      <c r="E65" s="3"/>
      <c r="F65" s="4"/>
      <c r="G65" s="54" t="s">
        <v>90</v>
      </c>
      <c r="H65" s="6">
        <f>'[1]04.DONS ET BENEVOLAT'!J10</f>
        <v>0</v>
      </c>
    </row>
    <row r="66" spans="2:8" ht="18" x14ac:dyDescent="0.25">
      <c r="B66" s="4"/>
      <c r="C66" s="5"/>
      <c r="D66" s="6"/>
      <c r="E66" s="3"/>
      <c r="F66" s="4"/>
      <c r="G66" s="5" t="s">
        <v>91</v>
      </c>
      <c r="H66" s="6">
        <f>'[1]04.DONS ET BENEVOLAT'!K10</f>
        <v>0</v>
      </c>
    </row>
    <row r="67" spans="2:8" ht="18" x14ac:dyDescent="0.25">
      <c r="B67" s="4"/>
      <c r="C67" s="5"/>
      <c r="D67" s="6"/>
      <c r="E67" s="3"/>
      <c r="F67" s="4"/>
      <c r="G67" s="5"/>
      <c r="H67" s="6"/>
    </row>
    <row r="68" spans="2:8" ht="18" x14ac:dyDescent="0.25">
      <c r="B68" s="4"/>
      <c r="C68" s="55" t="s">
        <v>92</v>
      </c>
      <c r="D68" s="11"/>
      <c r="E68" s="3"/>
      <c r="F68" s="56"/>
      <c r="G68" s="55" t="s">
        <v>92</v>
      </c>
      <c r="H68" s="11">
        <f>SUM(H64:H67)</f>
        <v>5760</v>
      </c>
    </row>
    <row r="69" spans="2:8" x14ac:dyDescent="0.2">
      <c r="F69" s="58"/>
    </row>
    <row r="70" spans="2:8" x14ac:dyDescent="0.2">
      <c r="F70" s="58"/>
    </row>
    <row r="71" spans="2:8" x14ac:dyDescent="0.2">
      <c r="F71" s="58"/>
    </row>
  </sheetData>
  <printOptions horizontalCentered="1" verticalCentered="1"/>
  <pageMargins left="0.11811023622047245" right="0.11811023622047245" top="0.74803149606299213" bottom="0.35433070866141736" header="0.31496062992125984" footer="0.31496062992125984"/>
  <pageSetup paperSize="9" scale="49" orientation="portrait" horizontalDpi="4294967293" verticalDpi="4294967293" r:id="rId1"/>
  <headerFooter>
    <oddHeader>&amp;CCOMPAGNIE DES ARCHERS MACONNAIS
COMPTE DE RÉSULTAT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 COMPTE DE RESULTAT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2019-01-18T08:37:04Z</dcterms:created>
  <dcterms:modified xsi:type="dcterms:W3CDTF">2019-01-18T08:37:50Z</dcterms:modified>
</cp:coreProperties>
</file>